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64786" yWindow="75" windowWidth="15195" windowHeight="9795" activeTab="0"/>
  </bookViews>
  <sheets>
    <sheet name="calcolatrice" sheetId="1" r:id="rId1"/>
    <sheet name="tabella" sheetId="2" r:id="rId2"/>
  </sheets>
  <definedNames>
    <definedName name="_xlfn.IFERROR" hidden="1">#NAME?</definedName>
    <definedName name="_xlnm.Print_Area" localSheetId="0">'calcolatrice'!$B$2:$J$22</definedName>
  </definedNames>
  <calcPr fullCalcOnLoad="1"/>
</workbook>
</file>

<file path=xl/sharedStrings.xml><?xml version="1.0" encoding="utf-8"?>
<sst xmlns="http://schemas.openxmlformats.org/spreadsheetml/2006/main" count="212" uniqueCount="89">
  <si>
    <t>Durezza acqua (F°)</t>
  </si>
  <si>
    <t xml:space="preserve">MODELLO ADDOLCITORE </t>
  </si>
  <si>
    <t>© Copyright 2007-2012 Tecnocom S.r.l. Prato</t>
  </si>
  <si>
    <t>FORMULA PER LA SCELTA DELL'ADDOLCITORE</t>
  </si>
  <si>
    <t>SCEGLI LA TIPOLIGIA  DELL'IMPIANTO SECONDO L'ESIGENZE</t>
  </si>
  <si>
    <t>inserisci "1"</t>
  </si>
  <si>
    <t>inserisci "2"</t>
  </si>
  <si>
    <t>inserisci "3"</t>
  </si>
  <si>
    <t>inserisci "4"</t>
  </si>
  <si>
    <t>inserisci "5"</t>
  </si>
  <si>
    <t>Inserisci il numero  tipologia impianto</t>
  </si>
  <si>
    <t>inserisci dato</t>
  </si>
  <si>
    <t>Durezza dell'acqua da trattare in F°</t>
  </si>
  <si>
    <t>Consumo giornaliero di acqua addolcita media in m3</t>
  </si>
  <si>
    <t>Il modello dell'addolcitore utile è</t>
  </si>
  <si>
    <t>Descrizione</t>
  </si>
  <si>
    <t>DAT             CVT           SVT</t>
  </si>
  <si>
    <t>DATV     CVT V         SVT V</t>
  </si>
  <si>
    <t>DATV AT    CVT V         SVT V</t>
  </si>
  <si>
    <t>DAT DX      CVT VS     SVT VS</t>
  </si>
  <si>
    <t>DATV STC    GVT STC</t>
  </si>
  <si>
    <t xml:space="preserve"> Il valore di resina fornito è indicativo contattare il nosto uffico</t>
  </si>
  <si>
    <t xml:space="preserve">               tecnico per un buon dimensionamento  </t>
  </si>
  <si>
    <t>resina</t>
  </si>
  <si>
    <t>quantità richiesta da tabella</t>
  </si>
  <si>
    <t>DAT</t>
  </si>
  <si>
    <t>DAT DX</t>
  </si>
  <si>
    <t>1- 8</t>
  </si>
  <si>
    <t>9 - 18</t>
  </si>
  <si>
    <t>19 -28</t>
  </si>
  <si>
    <t>29 - 40</t>
  </si>
  <si>
    <t>41 - 55</t>
  </si>
  <si>
    <t>56 - 75</t>
  </si>
  <si>
    <t>75 - 100</t>
  </si>
  <si>
    <t>100 - 120</t>
  </si>
  <si>
    <t>121 - 150</t>
  </si>
  <si>
    <t>151 - 200</t>
  </si>
  <si>
    <t>201 - 250</t>
  </si>
  <si>
    <t>CVT VS</t>
  </si>
  <si>
    <t>GVT STC</t>
  </si>
  <si>
    <t>251 - 300</t>
  </si>
  <si>
    <t>301 - 400</t>
  </si>
  <si>
    <t>401 - 500</t>
  </si>
  <si>
    <t>501 - 600</t>
  </si>
  <si>
    <t>601 - 800</t>
  </si>
  <si>
    <t>801 - 1000</t>
  </si>
  <si>
    <t>1001 - 1200</t>
  </si>
  <si>
    <t>1201 - 1400</t>
  </si>
  <si>
    <t>SVT</t>
  </si>
  <si>
    <t>SVT VS</t>
  </si>
  <si>
    <t>1401 - 1600</t>
  </si>
  <si>
    <t>1601 - 1800</t>
  </si>
  <si>
    <t>1801 - 2000</t>
  </si>
  <si>
    <t>2001 - 2200</t>
  </si>
  <si>
    <t>2201 - 2500</t>
  </si>
  <si>
    <t>2501 - 3000</t>
  </si>
  <si>
    <t>3001 - 4000</t>
  </si>
  <si>
    <t>CVT</t>
  </si>
  <si>
    <t xml:space="preserve">per consumo costante si intende un fabbisogno giornaliero di acqua addolcita con una variabilità massima del 5% in più o in meno. </t>
  </si>
  <si>
    <t xml:space="preserve">per consumo variabile si intende un fabbisogno giornaliero di acqua addolcita con una variabilità fino al  del 50% in più o in meno. </t>
  </si>
  <si>
    <t xml:space="preserve">per consumo variabile con serbatoio si intende un fabbisogno giornaliero di acqua addolcita con una variabilità fino al  del 50% in più o in meno e con un serbatoio d'accumulo che permetta almeno 2 ore di autonomia. </t>
  </si>
  <si>
    <t>DIMENSIONAMENTO ADDOLCITORI INDUSTRIALI</t>
  </si>
  <si>
    <t>Consumo giornaliero (mc)</t>
  </si>
  <si>
    <t>DAT-V</t>
  </si>
  <si>
    <t>CVT-V</t>
  </si>
  <si>
    <t>SVT-V</t>
  </si>
  <si>
    <t>DAT-V AT</t>
  </si>
  <si>
    <t>DAT-V STC</t>
  </si>
  <si>
    <t>GVT STC (x2)</t>
  </si>
  <si>
    <t>I modelli con suffisso STC sono corredate di un dispositivo di sterilizzazione delle resine a norma di legge (D.P.R. 443 del 21 dicembre 1990 del Ministero della sanità).</t>
  </si>
  <si>
    <t>Addolcitore ad uso potabile con rigenerazione a volume (min. ogni 24 ore). I GVT STC sono composti da una colonna in vetroresina e valvola in ABS multive. I modelli con suffisso STC sono corredate di un dispositivo di sterilizzazione delle resine a norma di legge (D.P.R. 443 del 21 dicembre 1990 del Ministero della sanità).</t>
  </si>
  <si>
    <r>
      <t xml:space="preserve">impianto di addolcimento per acque potabili ad uso umano.
 </t>
    </r>
    <r>
      <rPr>
        <b/>
        <sz val="8"/>
        <rFont val="Verdana"/>
        <family val="2"/>
      </rPr>
      <t>ATTENZIONE: NON è un impianto di potabilizzazione.</t>
    </r>
  </si>
  <si>
    <t>Addolcitore con rigenerazione a tempo (min. ogni 24 ore) per medie portate. I CVT sono composti da colonna in acciaio al carbonio e valvola in ABS multive</t>
  </si>
  <si>
    <t>Addolcitore in duplex alternato con rigenerazione a volume (min. ogni 6 ore) per medie portate. I CVT VS sono composti da due colonne in acciaio al carbonio e valvole in ABS multive</t>
  </si>
  <si>
    <t>Addolcitore con rigenerazione a volume (min. ogni 6 ore) per medie portate. I CVT-V sono composti da colonna in acciaio al carbonio e valvola in ABS multive</t>
  </si>
  <si>
    <t>Addolcitore con rigenerazione a tempo (min. ogni 24 ore) per piccole portate. I DAT sono composti da colonna in vetroresina e valvola in ABS multive</t>
  </si>
  <si>
    <t>Addolcitore con rigenerazione a volume (min. ogni 24 ore) per piccole portate. I DAT-V sono composti da colonna in vetroresina e valvola in ABS multive</t>
  </si>
  <si>
    <t>Addolcitore con rigenerazione a volume (min. ogni 6 ore) per piccole portate. I DAT-V AT sono composti da colonna in vetroresina e valvola in ABS multive</t>
  </si>
  <si>
    <t>Addolcitore in duplex alternato con rigenerazione a volume (min. ogni 6 ore) per piccole portate. I DAT DX sono composti da due colonne in vetroresina e valvole in ABS multive</t>
  </si>
  <si>
    <t>Addolcitore ad uso potabile con rigenerazione a volume (min. ogni 24 ore). I DATV STC sono composti da colonna in vetroresina e valvola in ABS multive. I modelli con suffisso STC sono corredate di un dispositivo di sterilizzazione delle resine a norma di legge (D.P.R. 443 del 21 dicembre 1990 del Ministero della sanità).</t>
  </si>
  <si>
    <t>Addolcitore ad uso potabile con rigenerazione a volume (min. ogni 24 ore). I 2 GVT STC sono composti da due colonne in vetroresina installate in parallelo e valvole in ABS multive. I modelli con suffisso STC sono corredati di un dispositivo di sterilizzazione delle resine a norma di legge (D.P.R. 443 del 21 dicembre 1990 del Ministero della sanità).</t>
  </si>
  <si>
    <t>Addolcitore con rigenerazione a tempo (min. ogni 24 ore) per alte portate. Gli SVT sono composti da colonna in acciaio al carbonio, valvole a farfalla in ghisa con lente inox e attuatore pneuamtico ad aria</t>
  </si>
  <si>
    <t>Addolcitore in duplex alternato con rigenerazione a volume (min. ogni 6 ore) per alte portate. Gli SVT VS sono composti da due colonne in acciaio al carbonio, valvole a farfalla in ghisa con lente inox e attuatore pneuamtico ad aria</t>
  </si>
  <si>
    <t>Addolcitore con rigenerazione a volume (min. ogni 6 ore) per alte portate. Gli SVT-V sono composti da colonna in acciaio al carbonio, valvole a farfalla in ghisa con lente inox e attuatore pneuamtico ad aria</t>
  </si>
  <si>
    <t xml:space="preserve">per consumo molto variabile si intende un fabbisogno giornaliero di acqua addolcita con una variabilità superiore al 50% in più o in meno e senza serbatoi d'accumulo. </t>
  </si>
  <si>
    <t>Tecnocom S.r.l.</t>
  </si>
  <si>
    <t>telefono +39 0574 661185   fax +39 0574 662093</t>
  </si>
  <si>
    <t>&lt;-- valori troppo elevati = *</t>
  </si>
  <si>
    <t xml:space="preserve">via F. Vannetti Donnini n. 65  59100 Prato (PO)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</si>
</sst>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43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8"/>
      <color indexed="10"/>
      <name val="Arial"/>
      <family val="2"/>
    </font>
    <font>
      <sz val="9"/>
      <color indexed="43"/>
      <name val="Arial"/>
      <family val="2"/>
    </font>
    <font>
      <i/>
      <sz val="7"/>
      <color indexed="5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9"/>
      <name val="Arial"/>
      <family val="2"/>
    </font>
    <font>
      <b/>
      <sz val="11"/>
      <color indexed="17"/>
      <name val="Tahoma"/>
      <family val="2"/>
    </font>
    <font>
      <b/>
      <sz val="12"/>
      <color indexed="17"/>
      <name val="Tahoma"/>
      <family val="2"/>
    </font>
    <font>
      <sz val="11"/>
      <color indexed="22"/>
      <name val="Calibri"/>
      <family val="2"/>
    </font>
    <font>
      <i/>
      <sz val="10"/>
      <name val="Calibri"/>
      <family val="2"/>
    </font>
    <font>
      <b/>
      <sz val="16"/>
      <color indexed="17"/>
      <name val="Arial Black"/>
      <family val="2"/>
    </font>
    <font>
      <sz val="16"/>
      <color indexed="17"/>
      <name val="Arial Black"/>
      <family val="2"/>
    </font>
    <font>
      <sz val="10"/>
      <color indexed="22"/>
      <name val="Arial"/>
      <family val="2"/>
    </font>
    <font>
      <sz val="12"/>
      <color indexed="22"/>
      <name val="Arial Black"/>
      <family val="2"/>
    </font>
    <font>
      <b/>
      <sz val="9"/>
      <color indexed="17"/>
      <name val="Arial Narrow"/>
      <family val="2"/>
    </font>
    <font>
      <sz val="8"/>
      <color indexed="17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5"/>
      <name val="Calibri"/>
      <family val="2"/>
    </font>
    <font>
      <sz val="10"/>
      <color indexed="55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 tint="-0.24997000396251678"/>
      <name val="Calibri"/>
      <family val="2"/>
    </font>
    <font>
      <sz val="10"/>
      <color theme="0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1" fillId="30" borderId="4" applyNumberFormat="0" applyFont="0" applyAlignment="0" applyProtection="0"/>
    <xf numFmtId="0" fontId="52" fillId="20" borderId="5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1" fillId="35" borderId="15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36" borderId="22" xfId="0" applyFont="1" applyFill="1" applyBorder="1" applyAlignment="1">
      <alignment vertical="justify"/>
    </xf>
    <xf numFmtId="0" fontId="11" fillId="37" borderId="22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9" xfId="0" applyFont="1" applyFill="1" applyBorder="1" applyAlignment="1">
      <alignment horizontal="left"/>
    </xf>
    <xf numFmtId="0" fontId="11" fillId="36" borderId="20" xfId="0" applyFont="1" applyFill="1" applyBorder="1" applyAlignment="1">
      <alignment horizontal="left"/>
    </xf>
    <xf numFmtId="0" fontId="11" fillId="36" borderId="21" xfId="0" applyFont="1" applyFill="1" applyBorder="1" applyAlignment="1">
      <alignment horizontal="left"/>
    </xf>
    <xf numFmtId="0" fontId="11" fillId="37" borderId="0" xfId="0" applyFont="1" applyFill="1" applyAlignment="1">
      <alignment/>
    </xf>
    <xf numFmtId="0" fontId="11" fillId="0" borderId="0" xfId="0" applyFont="1" applyAlignment="1">
      <alignment horizontal="right"/>
    </xf>
    <xf numFmtId="49" fontId="11" fillId="37" borderId="0" xfId="0" applyNumberFormat="1" applyFont="1" applyFill="1" applyAlignment="1">
      <alignment horizontal="center"/>
    </xf>
    <xf numFmtId="0" fontId="13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0" xfId="0" applyFill="1" applyBorder="1" applyAlignment="1">
      <alignment/>
    </xf>
    <xf numFmtId="0" fontId="2" fillId="38" borderId="25" xfId="0" applyFont="1" applyFill="1" applyBorder="1" applyAlignment="1">
      <alignment/>
    </xf>
    <xf numFmtId="0" fontId="7" fillId="38" borderId="0" xfId="0" applyFont="1" applyFill="1" applyBorder="1" applyAlignment="1">
      <alignment horizontal="right"/>
    </xf>
    <xf numFmtId="0" fontId="7" fillId="38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/>
    </xf>
    <xf numFmtId="0" fontId="18" fillId="38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38" borderId="0" xfId="0" applyFill="1" applyAlignment="1" applyProtection="1">
      <alignment horizontal="center"/>
      <protection hidden="1" locked="0"/>
    </xf>
    <xf numFmtId="0" fontId="0" fillId="38" borderId="0" xfId="0" applyFill="1" applyAlignment="1" applyProtection="1">
      <alignment/>
      <protection hidden="1"/>
    </xf>
    <xf numFmtId="0" fontId="0" fillId="38" borderId="0" xfId="0" applyFill="1" applyAlignment="1" applyProtection="1">
      <alignment horizontal="center"/>
      <protection hidden="1"/>
    </xf>
    <xf numFmtId="0" fontId="9" fillId="38" borderId="0" xfId="0" applyFont="1" applyFill="1" applyAlignment="1" applyProtection="1">
      <alignment/>
      <protection hidden="1"/>
    </xf>
    <xf numFmtId="0" fontId="6" fillId="38" borderId="0" xfId="0" applyFont="1" applyFill="1" applyAlignment="1" applyProtection="1">
      <alignment/>
      <protection hidden="1"/>
    </xf>
    <xf numFmtId="0" fontId="20" fillId="38" borderId="25" xfId="0" applyFont="1" applyFill="1" applyBorder="1" applyAlignment="1">
      <alignment/>
    </xf>
    <xf numFmtId="0" fontId="26" fillId="38" borderId="0" xfId="0" applyFont="1" applyFill="1" applyBorder="1" applyAlignment="1">
      <alignment/>
    </xf>
    <xf numFmtId="0" fontId="27" fillId="38" borderId="0" xfId="0" applyFont="1" applyFill="1" applyBorder="1" applyAlignment="1">
      <alignment/>
    </xf>
    <xf numFmtId="1" fontId="19" fillId="38" borderId="26" xfId="0" applyNumberFormat="1" applyFont="1" applyFill="1" applyBorder="1" applyAlignment="1" applyProtection="1">
      <alignment horizontal="center"/>
      <protection locked="0"/>
    </xf>
    <xf numFmtId="0" fontId="5" fillId="38" borderId="0" xfId="0" applyFont="1" applyFill="1" applyBorder="1" applyAlignment="1" applyProtection="1">
      <alignment horizontal="center"/>
      <protection hidden="1"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38" borderId="29" xfId="0" applyFill="1" applyBorder="1" applyAlignment="1">
      <alignment/>
    </xf>
    <xf numFmtId="0" fontId="8" fillId="38" borderId="30" xfId="0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53" fillId="38" borderId="0" xfId="0" applyFont="1" applyFill="1" applyAlignment="1" applyProtection="1">
      <alignment/>
      <protection hidden="1"/>
    </xf>
    <xf numFmtId="0" fontId="62" fillId="38" borderId="25" xfId="0" applyFont="1" applyFill="1" applyBorder="1" applyAlignment="1">
      <alignment/>
    </xf>
    <xf numFmtId="0" fontId="63" fillId="38" borderId="25" xfId="0" applyFont="1" applyFill="1" applyBorder="1" applyAlignment="1">
      <alignment/>
    </xf>
    <xf numFmtId="0" fontId="15" fillId="38" borderId="0" xfId="0" applyNumberFormat="1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left" vertical="top" wrapText="1"/>
    </xf>
    <xf numFmtId="0" fontId="22" fillId="38" borderId="32" xfId="0" applyFont="1" applyFill="1" applyBorder="1" applyAlignment="1">
      <alignment horizontal="center"/>
    </xf>
    <xf numFmtId="0" fontId="23" fillId="38" borderId="33" xfId="0" applyFont="1" applyFill="1" applyBorder="1" applyAlignment="1">
      <alignment horizontal="center"/>
    </xf>
    <xf numFmtId="0" fontId="23" fillId="38" borderId="34" xfId="0" applyFont="1" applyFill="1" applyBorder="1" applyAlignment="1">
      <alignment horizontal="center"/>
    </xf>
    <xf numFmtId="0" fontId="24" fillId="38" borderId="0" xfId="0" applyFont="1" applyFill="1" applyBorder="1" applyAlignment="1">
      <alignment horizontal="right"/>
    </xf>
    <xf numFmtId="0" fontId="25" fillId="38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/>
        <color indexed="57"/>
      </font>
      <border>
        <top style="thin">
          <color indexed="57"/>
        </top>
        <bottom style="thin">
          <color indexed="57"/>
        </bottom>
      </border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1" tint="0.34999001026153564"/>
      </font>
    </dxf>
    <dxf>
      <font>
        <b val="0"/>
        <i/>
        <color theme="1" tint="0.34999001026153564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/>
        <color rgb="FF339966"/>
      </font>
      <border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9525</xdr:rowOff>
    </xdr:from>
    <xdr:to>
      <xdr:col>2</xdr:col>
      <xdr:colOff>1628775</xdr:colOff>
      <xdr:row>4</xdr:row>
      <xdr:rowOff>161925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Zeros="0" tabSelected="1" showOutlineSymbols="0" zoomScale="132" zoomScaleNormal="132" zoomScalePageLayoutView="0" workbookViewId="0" topLeftCell="A1">
      <selection activeCell="D15" sqref="D15"/>
    </sheetView>
  </sheetViews>
  <sheetFormatPr defaultColWidth="9.140625" defaultRowHeight="15"/>
  <cols>
    <col min="1" max="1" width="3.421875" style="48" customWidth="1"/>
    <col min="2" max="2" width="3.28125" style="36" customWidth="1"/>
    <col min="3" max="3" width="28.7109375" style="36" customWidth="1"/>
    <col min="4" max="5" width="9.140625" style="36" customWidth="1"/>
    <col min="6" max="6" width="19.7109375" style="36" customWidth="1"/>
    <col min="7" max="7" width="9.140625" style="36" customWidth="1"/>
    <col min="8" max="8" width="4.28125" style="36" customWidth="1"/>
    <col min="9" max="9" width="10.140625" style="36" customWidth="1"/>
    <col min="10" max="10" width="3.28125" style="36" customWidth="1"/>
    <col min="11" max="11" width="21.57421875" style="48" customWidth="1"/>
    <col min="12" max="26" width="9.140625" style="48" customWidth="1"/>
    <col min="27" max="16384" width="9.140625" style="36" customWidth="1"/>
  </cols>
  <sheetData>
    <row r="1" spans="2:10" ht="4.5" customHeight="1" thickBot="1">
      <c r="B1" s="48"/>
      <c r="C1" s="48"/>
      <c r="D1" s="48"/>
      <c r="E1" s="48"/>
      <c r="F1" s="48"/>
      <c r="G1" s="48"/>
      <c r="H1" s="48"/>
      <c r="I1" s="48"/>
      <c r="J1" s="48"/>
    </row>
    <row r="2" spans="2:10" ht="15">
      <c r="B2" s="37"/>
      <c r="C2" s="38"/>
      <c r="D2" s="38"/>
      <c r="E2" s="38"/>
      <c r="F2" s="38"/>
      <c r="G2" s="38"/>
      <c r="H2" s="38"/>
      <c r="I2" s="38"/>
      <c r="J2" s="57"/>
    </row>
    <row r="3" spans="2:10" ht="15">
      <c r="B3" s="39"/>
      <c r="C3" s="40"/>
      <c r="D3" s="40"/>
      <c r="E3" s="40"/>
      <c r="F3" s="53" t="s">
        <v>85</v>
      </c>
      <c r="G3" s="40"/>
      <c r="H3" s="40"/>
      <c r="I3" s="40"/>
      <c r="J3" s="58"/>
    </row>
    <row r="4" spans="2:10" ht="15">
      <c r="B4" s="39"/>
      <c r="C4" s="40"/>
      <c r="D4" s="40"/>
      <c r="E4" s="40"/>
      <c r="F4" s="54" t="s">
        <v>88</v>
      </c>
      <c r="G4" s="40"/>
      <c r="H4" s="40"/>
      <c r="I4" s="40"/>
      <c r="J4" s="58"/>
    </row>
    <row r="5" spans="2:10" ht="15">
      <c r="B5" s="39"/>
      <c r="C5" s="40"/>
      <c r="D5" s="40"/>
      <c r="E5" s="40"/>
      <c r="F5" s="54" t="s">
        <v>86</v>
      </c>
      <c r="G5" s="40"/>
      <c r="H5" s="40"/>
      <c r="I5" s="40"/>
      <c r="J5" s="58"/>
    </row>
    <row r="6" spans="2:10" ht="15">
      <c r="B6" s="39"/>
      <c r="C6" s="40"/>
      <c r="D6" s="40"/>
      <c r="E6" s="40"/>
      <c r="F6" s="40"/>
      <c r="G6" s="40"/>
      <c r="H6" s="40"/>
      <c r="I6" s="40"/>
      <c r="J6" s="58"/>
    </row>
    <row r="7" spans="2:10" ht="24.75">
      <c r="B7" s="39"/>
      <c r="C7" s="70" t="s">
        <v>61</v>
      </c>
      <c r="D7" s="71"/>
      <c r="E7" s="71"/>
      <c r="F7" s="71"/>
      <c r="G7" s="71"/>
      <c r="H7" s="71"/>
      <c r="I7" s="72"/>
      <c r="J7" s="58"/>
    </row>
    <row r="8" spans="2:10" ht="15">
      <c r="B8" s="66" t="str">
        <f>IF(D15=0,"*",IF(tabella!M4="*","*",IF(D17=0,"*",IF(D17&gt;70,"*",""))))</f>
        <v>*</v>
      </c>
      <c r="C8" s="40"/>
      <c r="D8" s="40"/>
      <c r="E8" s="40"/>
      <c r="F8" s="40"/>
      <c r="G8" s="40"/>
      <c r="H8" s="40"/>
      <c r="I8" s="40"/>
      <c r="J8" s="58"/>
    </row>
    <row r="9" spans="2:10" ht="15" customHeight="1">
      <c r="B9" s="41"/>
      <c r="C9" s="40"/>
      <c r="D9" s="40"/>
      <c r="E9" s="40"/>
      <c r="F9" s="40"/>
      <c r="G9" s="40"/>
      <c r="H9" s="40"/>
      <c r="I9" s="40"/>
      <c r="J9" s="58"/>
    </row>
    <row r="10" spans="2:10" ht="15">
      <c r="B10" s="41"/>
      <c r="C10" s="40"/>
      <c r="D10" s="69" t="str">
        <f>VLOOKUP(tabella!M1,tabella!A8:B12,2,FALSE)</f>
        <v>per consumo costante si intende un fabbisogno giornaliero di acqua addolcita con una variabilità massima del 5% in più o in meno. </v>
      </c>
      <c r="E10" s="69"/>
      <c r="F10" s="69"/>
      <c r="G10" s="69"/>
      <c r="H10" s="69"/>
      <c r="I10" s="69"/>
      <c r="J10" s="58"/>
    </row>
    <row r="11" spans="2:10" ht="15">
      <c r="B11" s="41"/>
      <c r="C11" s="40"/>
      <c r="D11" s="69"/>
      <c r="E11" s="69"/>
      <c r="F11" s="69"/>
      <c r="G11" s="69"/>
      <c r="H11" s="69"/>
      <c r="I11" s="69"/>
      <c r="J11" s="58"/>
    </row>
    <row r="12" spans="2:10" ht="15">
      <c r="B12" s="41"/>
      <c r="C12" s="40"/>
      <c r="D12" s="69"/>
      <c r="E12" s="69"/>
      <c r="F12" s="69"/>
      <c r="G12" s="69"/>
      <c r="H12" s="69"/>
      <c r="I12" s="69"/>
      <c r="J12" s="58"/>
    </row>
    <row r="13" spans="2:10" ht="15">
      <c r="B13" s="41"/>
      <c r="C13" s="40"/>
      <c r="D13" s="40"/>
      <c r="E13" s="40"/>
      <c r="F13" s="40"/>
      <c r="G13" s="40"/>
      <c r="H13" s="40"/>
      <c r="I13" s="40"/>
      <c r="J13" s="58"/>
    </row>
    <row r="14" spans="2:10" ht="3" customHeight="1">
      <c r="B14" s="39"/>
      <c r="C14" s="40"/>
      <c r="D14" s="40"/>
      <c r="E14" s="40"/>
      <c r="F14" s="40"/>
      <c r="G14" s="40"/>
      <c r="H14" s="40"/>
      <c r="I14" s="40"/>
      <c r="J14" s="58"/>
    </row>
    <row r="15" spans="2:10" ht="15.75">
      <c r="B15" s="39"/>
      <c r="C15" s="45" t="s">
        <v>62</v>
      </c>
      <c r="D15" s="55"/>
      <c r="E15" s="68">
        <f>IF(tabella!M4="*","valori di portata e/o durezza troppo elevati: contattare l'ufficio tecnico per il calcolo specifico","")</f>
      </c>
      <c r="F15" s="68"/>
      <c r="G15" s="68"/>
      <c r="H15" s="68"/>
      <c r="I15" s="68"/>
      <c r="J15" s="58"/>
    </row>
    <row r="16" spans="2:10" ht="3.75" customHeight="1">
      <c r="B16" s="39"/>
      <c r="C16" s="59"/>
      <c r="D16" s="40"/>
      <c r="E16" s="68"/>
      <c r="F16" s="68"/>
      <c r="G16" s="68"/>
      <c r="H16" s="68"/>
      <c r="I16" s="68"/>
      <c r="J16" s="58"/>
    </row>
    <row r="17" spans="2:10" ht="15.75">
      <c r="B17" s="39"/>
      <c r="C17" s="45" t="s">
        <v>0</v>
      </c>
      <c r="D17" s="55"/>
      <c r="E17" s="68"/>
      <c r="F17" s="68"/>
      <c r="G17" s="68"/>
      <c r="H17" s="68"/>
      <c r="I17" s="68"/>
      <c r="J17" s="58"/>
    </row>
    <row r="18" spans="2:10" ht="3" customHeight="1">
      <c r="B18" s="39"/>
      <c r="C18" s="40"/>
      <c r="D18" s="40"/>
      <c r="E18" s="40"/>
      <c r="F18" s="40"/>
      <c r="G18" s="40"/>
      <c r="H18" s="40"/>
      <c r="I18" s="40"/>
      <c r="J18" s="58"/>
    </row>
    <row r="19" spans="1:10" ht="19.5">
      <c r="A19" s="64"/>
      <c r="B19" s="65">
        <f>tabella!M4</f>
      </c>
      <c r="C19" s="73" t="s">
        <v>1</v>
      </c>
      <c r="D19" s="73"/>
      <c r="E19" s="74" t="e">
        <f>" "&amp;tabella!M43</f>
        <v>#N/A</v>
      </c>
      <c r="F19" s="74"/>
      <c r="G19" s="42"/>
      <c r="H19" s="43"/>
      <c r="I19" s="44"/>
      <c r="J19" s="58"/>
    </row>
    <row r="20" spans="2:10" ht="15" customHeight="1">
      <c r="B20" s="52"/>
      <c r="C20" s="67">
        <f>IF(AND(B8="",B19=""),tabella!M36,"")</f>
      </c>
      <c r="D20" s="67"/>
      <c r="E20" s="67"/>
      <c r="F20" s="67"/>
      <c r="G20" s="67"/>
      <c r="H20" s="67"/>
      <c r="I20" s="67"/>
      <c r="J20" s="58"/>
    </row>
    <row r="21" spans="2:10" ht="36" customHeight="1">
      <c r="B21" s="39"/>
      <c r="C21" s="67"/>
      <c r="D21" s="67"/>
      <c r="E21" s="67"/>
      <c r="F21" s="67"/>
      <c r="G21" s="67"/>
      <c r="H21" s="67"/>
      <c r="I21" s="67"/>
      <c r="J21" s="58"/>
    </row>
    <row r="22" spans="2:10" ht="15.75" thickBot="1">
      <c r="B22" s="60"/>
      <c r="C22" s="61" t="s">
        <v>2</v>
      </c>
      <c r="D22" s="62"/>
      <c r="E22" s="62"/>
      <c r="F22" s="62"/>
      <c r="G22" s="62"/>
      <c r="H22" s="62"/>
      <c r="I22" s="62"/>
      <c r="J22" s="63"/>
    </row>
    <row r="23" spans="2:10" ht="15">
      <c r="B23" s="50"/>
      <c r="C23" s="56"/>
      <c r="D23" s="56"/>
      <c r="E23" s="56"/>
      <c r="F23" s="56"/>
      <c r="G23" s="56"/>
      <c r="H23" s="56"/>
      <c r="I23" s="56"/>
      <c r="J23" s="56"/>
    </row>
    <row r="24" spans="2:10" ht="15">
      <c r="B24" s="48"/>
      <c r="C24" s="51"/>
      <c r="D24" s="48"/>
      <c r="E24" s="48"/>
      <c r="F24" s="48"/>
      <c r="G24" s="48"/>
      <c r="H24" s="48"/>
      <c r="I24" s="48"/>
      <c r="J24" s="48"/>
    </row>
    <row r="25" spans="2:10" ht="15">
      <c r="B25" s="48"/>
      <c r="C25" s="48"/>
      <c r="D25" s="48"/>
      <c r="E25" s="48"/>
      <c r="F25" s="48"/>
      <c r="G25" s="48"/>
      <c r="H25" s="48"/>
      <c r="I25" s="48"/>
      <c r="J25" s="48"/>
    </row>
    <row r="26" spans="2:10" ht="15">
      <c r="B26" s="48"/>
      <c r="C26" s="48"/>
      <c r="D26" s="48"/>
      <c r="E26" s="48"/>
      <c r="F26" s="48"/>
      <c r="G26" s="48"/>
      <c r="H26" s="48"/>
      <c r="I26" s="48"/>
      <c r="J26" s="48"/>
    </row>
    <row r="27" spans="2:10" ht="15">
      <c r="B27" s="48"/>
      <c r="C27" s="48"/>
      <c r="D27" s="48"/>
      <c r="E27" s="48"/>
      <c r="F27" s="48"/>
      <c r="G27" s="48"/>
      <c r="H27" s="48"/>
      <c r="I27" s="48"/>
      <c r="J27" s="48"/>
    </row>
    <row r="28" spans="2:10" ht="15">
      <c r="B28" s="48"/>
      <c r="C28" s="48"/>
      <c r="D28" s="48"/>
      <c r="E28" s="48"/>
      <c r="F28" s="48"/>
      <c r="G28" s="48"/>
      <c r="H28" s="48"/>
      <c r="I28" s="48"/>
      <c r="J28" s="48"/>
    </row>
    <row r="29" spans="2:10" ht="15">
      <c r="B29" s="48"/>
      <c r="C29" s="48"/>
      <c r="D29" s="48"/>
      <c r="E29" s="48"/>
      <c r="F29" s="48"/>
      <c r="G29" s="48"/>
      <c r="H29" s="48"/>
      <c r="I29" s="48"/>
      <c r="J29" s="48"/>
    </row>
    <row r="30" spans="2:10" ht="15">
      <c r="B30" s="48"/>
      <c r="C30" s="48"/>
      <c r="D30" s="48"/>
      <c r="E30" s="48"/>
      <c r="F30" s="48"/>
      <c r="G30" s="48"/>
      <c r="H30" s="48"/>
      <c r="I30" s="48"/>
      <c r="J30" s="48"/>
    </row>
    <row r="31" spans="2:10" ht="15">
      <c r="B31" s="48"/>
      <c r="C31" s="48"/>
      <c r="D31" s="48"/>
      <c r="E31" s="48"/>
      <c r="F31" s="48"/>
      <c r="G31" s="48"/>
      <c r="H31" s="48"/>
      <c r="I31" s="48"/>
      <c r="J31" s="48"/>
    </row>
    <row r="32" spans="2:10" ht="15">
      <c r="B32" s="48"/>
      <c r="C32" s="48"/>
      <c r="D32" s="48"/>
      <c r="E32" s="48"/>
      <c r="F32" s="48"/>
      <c r="G32" s="48"/>
      <c r="H32" s="48"/>
      <c r="I32" s="48"/>
      <c r="J32" s="48"/>
    </row>
  </sheetData>
  <sheetProtection password="C40A" sheet="1" selectLockedCells="1"/>
  <mergeCells count="6">
    <mergeCell ref="C20:I21"/>
    <mergeCell ref="E15:I17"/>
    <mergeCell ref="D10:I12"/>
    <mergeCell ref="C7:I7"/>
    <mergeCell ref="C19:D19"/>
    <mergeCell ref="E19:F19"/>
  </mergeCells>
  <conditionalFormatting sqref="C20:I21">
    <cfRule type="expression" priority="10" dxfId="3" stopIfTrue="1">
      <formula>$B$8=""</formula>
    </cfRule>
  </conditionalFormatting>
  <conditionalFormatting sqref="D17 D15">
    <cfRule type="expression" priority="13" dxfId="4" stopIfTrue="1">
      <formula>#REF!="*"</formula>
    </cfRule>
  </conditionalFormatting>
  <conditionalFormatting sqref="C19:I19">
    <cfRule type="expression" priority="16" dxfId="5" stopIfTrue="1">
      <formula>AND($B$19="",$B$8="")</formula>
    </cfRule>
  </conditionalFormatting>
  <printOptions/>
  <pageMargins left="2.17" right="0.7086614173228347" top="1.54" bottom="0.7480314960629921" header="0.31496062992125984" footer="0.31496062992125984"/>
  <pageSetup fitToHeight="1" fitToWidth="1" horizontalDpi="600" verticalDpi="600" orientation="landscape" paperSize="9" r:id="rId3"/>
  <ignoredErrors>
    <ignoredError sqref="E19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29">
      <selection activeCell="M47" sqref="M47"/>
    </sheetView>
  </sheetViews>
  <sheetFormatPr defaultColWidth="9.140625" defaultRowHeight="15"/>
  <cols>
    <col min="1" max="1" width="12.28125" style="2" customWidth="1"/>
    <col min="2" max="4" width="9.140625" style="2" customWidth="1"/>
    <col min="5" max="5" width="10.7109375" style="2" customWidth="1"/>
    <col min="6" max="6" width="9.140625" style="2" customWidth="1"/>
    <col min="7" max="7" width="14.140625" style="2" customWidth="1"/>
    <col min="8" max="9" width="9.140625" style="2" customWidth="1"/>
    <col min="10" max="10" width="12.00390625" style="2" customWidth="1"/>
    <col min="11" max="12" width="9.140625" style="2" customWidth="1"/>
    <col min="13" max="13" width="14.140625" style="2" customWidth="1"/>
    <col min="14" max="14" width="9.140625" style="2" customWidth="1"/>
    <col min="15" max="15" width="10.421875" style="2" bestFit="1" customWidth="1"/>
    <col min="16" max="16384" width="9.140625" style="2" customWidth="1"/>
  </cols>
  <sheetData>
    <row r="1" ht="15">
      <c r="M1" s="47">
        <v>1</v>
      </c>
    </row>
    <row r="2" spans="1:13" ht="15">
      <c r="A2" s="1"/>
      <c r="B2" s="1"/>
      <c r="C2" s="1"/>
      <c r="D2" s="1"/>
      <c r="E2" s="1"/>
      <c r="F2" s="1"/>
      <c r="G2" s="1"/>
      <c r="H2" s="1"/>
      <c r="M2" s="49">
        <f>tabella!H32</f>
        <v>0</v>
      </c>
    </row>
    <row r="3" spans="1:13" ht="15">
      <c r="A3" s="1"/>
      <c r="B3" s="3"/>
      <c r="C3" s="4"/>
      <c r="D3" s="4"/>
      <c r="E3" s="4"/>
      <c r="F3" s="4"/>
      <c r="G3" s="5"/>
      <c r="H3" s="1"/>
      <c r="M3" s="49">
        <f>HLOOKUP(tabella!M1,tabella!C31:G33,3,FALSE)</f>
        <v>4000</v>
      </c>
    </row>
    <row r="4" spans="1:14" ht="15">
      <c r="A4" s="1"/>
      <c r="B4" s="6" t="s">
        <v>3</v>
      </c>
      <c r="C4" s="7"/>
      <c r="D4" s="7"/>
      <c r="E4" s="7"/>
      <c r="F4" s="7"/>
      <c r="G4" s="8"/>
      <c r="H4" s="1"/>
      <c r="M4" s="49">
        <f>IF(M2&gt;M3,"*","")</f>
      </c>
      <c r="N4" s="2" t="s">
        <v>87</v>
      </c>
    </row>
    <row r="5" spans="1:8" ht="12.75">
      <c r="A5" s="1"/>
      <c r="B5" s="6"/>
      <c r="C5" s="7"/>
      <c r="D5" s="7"/>
      <c r="E5" s="7"/>
      <c r="F5" s="7"/>
      <c r="G5" s="8"/>
      <c r="H5" s="1"/>
    </row>
    <row r="6" spans="1:8" ht="12.75">
      <c r="A6" s="1"/>
      <c r="B6" s="6"/>
      <c r="C6" s="7"/>
      <c r="D6" s="7"/>
      <c r="E6" s="7"/>
      <c r="F6" s="7"/>
      <c r="G6" s="8"/>
      <c r="H6" s="1"/>
    </row>
    <row r="7" spans="1:8" ht="13.5" thickBot="1">
      <c r="A7" s="1"/>
      <c r="B7" s="6" t="s">
        <v>4</v>
      </c>
      <c r="C7" s="7"/>
      <c r="D7" s="7"/>
      <c r="E7" s="7"/>
      <c r="F7" s="7"/>
      <c r="G7" s="8"/>
      <c r="H7" s="1"/>
    </row>
    <row r="8" spans="1:9" ht="13.5" thickBot="1">
      <c r="A8" s="1">
        <v>1</v>
      </c>
      <c r="B8" s="9" t="s">
        <v>58</v>
      </c>
      <c r="C8" s="10"/>
      <c r="D8" s="10"/>
      <c r="E8" s="10"/>
      <c r="F8" s="11"/>
      <c r="G8" s="12" t="s">
        <v>5</v>
      </c>
      <c r="H8" s="1"/>
      <c r="I8" s="2">
        <v>1</v>
      </c>
    </row>
    <row r="9" spans="1:14" ht="13.5" thickBot="1">
      <c r="A9" s="1">
        <v>2</v>
      </c>
      <c r="B9" s="9" t="s">
        <v>59</v>
      </c>
      <c r="C9" s="10"/>
      <c r="D9" s="10"/>
      <c r="E9" s="10"/>
      <c r="F9" s="11"/>
      <c r="G9" s="12" t="s">
        <v>6</v>
      </c>
      <c r="H9" s="1"/>
      <c r="I9" s="2">
        <v>2</v>
      </c>
      <c r="N9" s="9"/>
    </row>
    <row r="10" spans="1:9" ht="13.5" thickBot="1">
      <c r="A10" s="1">
        <v>3</v>
      </c>
      <c r="B10" s="9" t="s">
        <v>60</v>
      </c>
      <c r="C10" s="10"/>
      <c r="D10" s="10"/>
      <c r="E10" s="10"/>
      <c r="F10" s="11"/>
      <c r="G10" s="12" t="s">
        <v>7</v>
      </c>
      <c r="H10" s="1"/>
      <c r="I10" s="2">
        <v>3</v>
      </c>
    </row>
    <row r="11" spans="1:9" ht="13.5" thickBot="1">
      <c r="A11" s="1">
        <v>4</v>
      </c>
      <c r="B11" s="9" t="s">
        <v>84</v>
      </c>
      <c r="C11" s="10"/>
      <c r="D11" s="10"/>
      <c r="E11" s="10"/>
      <c r="F11" s="11"/>
      <c r="G11" s="12" t="s">
        <v>8</v>
      </c>
      <c r="H11" s="1"/>
      <c r="I11" s="2">
        <v>4</v>
      </c>
    </row>
    <row r="12" spans="1:9" ht="13.5" thickBot="1">
      <c r="A12" s="1">
        <v>5</v>
      </c>
      <c r="B12" s="9" t="s">
        <v>71</v>
      </c>
      <c r="C12" s="10"/>
      <c r="D12" s="10"/>
      <c r="E12" s="10"/>
      <c r="F12" s="11"/>
      <c r="G12" s="12" t="s">
        <v>9</v>
      </c>
      <c r="H12" s="1"/>
      <c r="I12" s="2">
        <v>5</v>
      </c>
    </row>
    <row r="13" spans="1:8" ht="13.5" thickBot="1">
      <c r="A13" s="1"/>
      <c r="B13" s="13"/>
      <c r="C13" s="7"/>
      <c r="D13" s="7"/>
      <c r="E13" s="7"/>
      <c r="F13" s="7"/>
      <c r="G13" s="8"/>
      <c r="H13" s="1"/>
    </row>
    <row r="14" spans="1:8" ht="13.5" thickBot="1">
      <c r="A14" s="1"/>
      <c r="B14" s="6" t="s">
        <v>10</v>
      </c>
      <c r="C14" s="14">
        <f>tabella!M1</f>
        <v>1</v>
      </c>
      <c r="D14" s="7" t="s">
        <v>11</v>
      </c>
      <c r="E14" s="7"/>
      <c r="F14" s="7"/>
      <c r="G14" s="8"/>
      <c r="H14" s="1"/>
    </row>
    <row r="15" spans="1:8" ht="13.5" thickBot="1">
      <c r="A15" s="1"/>
      <c r="B15" s="13"/>
      <c r="C15" s="7"/>
      <c r="D15" s="7"/>
      <c r="E15" s="7"/>
      <c r="F15" s="7"/>
      <c r="G15" s="8"/>
      <c r="H15" s="1"/>
    </row>
    <row r="16" spans="1:8" ht="13.5" thickBot="1">
      <c r="A16" s="1"/>
      <c r="B16" s="6" t="s">
        <v>12</v>
      </c>
      <c r="C16" s="15">
        <f>calcolatrice!D17</f>
        <v>0</v>
      </c>
      <c r="D16" s="7" t="s">
        <v>11</v>
      </c>
      <c r="E16" s="7"/>
      <c r="F16" s="7"/>
      <c r="G16" s="8"/>
      <c r="H16" s="1"/>
    </row>
    <row r="17" spans="1:8" ht="13.5" thickBot="1">
      <c r="A17" s="1"/>
      <c r="B17" s="6" t="s">
        <v>13</v>
      </c>
      <c r="C17" s="15">
        <f>calcolatrice!D15</f>
        <v>0</v>
      </c>
      <c r="D17" s="7" t="s">
        <v>11</v>
      </c>
      <c r="E17" s="7"/>
      <c r="F17" s="7"/>
      <c r="G17" s="8"/>
      <c r="H17" s="1"/>
    </row>
    <row r="18" spans="1:8" ht="12.75">
      <c r="A18" s="1"/>
      <c r="B18" s="13"/>
      <c r="C18" s="7"/>
      <c r="D18" s="7"/>
      <c r="E18" s="7"/>
      <c r="F18" s="7"/>
      <c r="G18" s="8"/>
      <c r="H18" s="1"/>
    </row>
    <row r="19" spans="1:8" ht="13.5" thickBot="1">
      <c r="A19" s="1"/>
      <c r="B19" s="13"/>
      <c r="C19" s="16"/>
      <c r="D19" s="7"/>
      <c r="E19" s="7"/>
      <c r="F19" s="7"/>
      <c r="G19" s="8"/>
      <c r="H19" s="1"/>
    </row>
    <row r="20" spans="1:8" ht="13.5" thickBot="1">
      <c r="A20" s="1"/>
      <c r="B20" s="6" t="s">
        <v>14</v>
      </c>
      <c r="C20" s="17"/>
      <c r="D20" s="18"/>
      <c r="E20" s="19"/>
      <c r="G20" s="8"/>
      <c r="H20" s="1"/>
    </row>
    <row r="21" spans="1:8" ht="13.5" thickBot="1">
      <c r="A21" s="1"/>
      <c r="B21" s="20"/>
      <c r="C21" s="7"/>
      <c r="D21" s="7"/>
      <c r="E21" s="7"/>
      <c r="F21" s="7"/>
      <c r="G21" s="8"/>
      <c r="H21" s="1"/>
    </row>
    <row r="22" spans="1:8" ht="13.5" thickBot="1">
      <c r="A22" s="1"/>
      <c r="B22" s="6" t="s">
        <v>15</v>
      </c>
      <c r="C22" s="17"/>
      <c r="D22" s="18"/>
      <c r="E22" s="19"/>
      <c r="F22" s="7"/>
      <c r="G22" s="8"/>
      <c r="H22" s="1"/>
    </row>
    <row r="23" spans="1:8" ht="12.75">
      <c r="A23" s="1"/>
      <c r="B23" s="21"/>
      <c r="C23" s="22"/>
      <c r="D23" s="22"/>
      <c r="E23" s="22"/>
      <c r="F23" s="22"/>
      <c r="G23" s="23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ht="12.75">
      <c r="N25" s="2" t="b">
        <f>ISERROR(O34)</f>
        <v>1</v>
      </c>
    </row>
    <row r="26" spans="3:7" ht="38.25"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</row>
    <row r="27" spans="3:7" ht="12.75">
      <c r="C27" s="25">
        <f>CEILING(C17*C16/5*1,5)</f>
        <v>0</v>
      </c>
      <c r="D27" s="25">
        <f>CEILING(C17*C16/5*2,5)</f>
        <v>0</v>
      </c>
      <c r="E27" s="25">
        <f>CEILING(C17*C16/5/3,5)</f>
        <v>0</v>
      </c>
      <c r="F27" s="25">
        <f>CEILING(C17*C16/5/3,5)</f>
        <v>0</v>
      </c>
      <c r="G27" s="25">
        <f>CEILING(C17*C16/5*2,5)</f>
        <v>0</v>
      </c>
    </row>
    <row r="28" spans="3:7" ht="12.75">
      <c r="C28" s="26" t="s">
        <v>21</v>
      </c>
      <c r="D28" s="27"/>
      <c r="E28" s="27"/>
      <c r="F28" s="27"/>
      <c r="G28" s="28"/>
    </row>
    <row r="29" spans="3:7" ht="12.75">
      <c r="C29" s="29" t="s">
        <v>22</v>
      </c>
      <c r="D29" s="30"/>
      <c r="E29" s="30"/>
      <c r="F29" s="30"/>
      <c r="G29" s="31"/>
    </row>
    <row r="31" spans="3:10" ht="12.75">
      <c r="C31" s="32">
        <v>1</v>
      </c>
      <c r="D31" s="32">
        <v>2</v>
      </c>
      <c r="E31" s="32">
        <v>3</v>
      </c>
      <c r="F31" s="32">
        <v>4</v>
      </c>
      <c r="G31" s="32">
        <v>5</v>
      </c>
      <c r="H31" s="33" t="s">
        <v>23</v>
      </c>
      <c r="J31" s="2" t="s">
        <v>24</v>
      </c>
    </row>
    <row r="32" spans="3:8" ht="12.75">
      <c r="C32" s="2">
        <f>C27</f>
        <v>0</v>
      </c>
      <c r="D32" s="2">
        <f>D27</f>
        <v>0</v>
      </c>
      <c r="E32" s="2">
        <f>E27</f>
        <v>0</v>
      </c>
      <c r="F32" s="2">
        <f>F27</f>
        <v>0</v>
      </c>
      <c r="G32" s="2">
        <f>G27</f>
        <v>0</v>
      </c>
      <c r="H32" s="2">
        <f>HLOOKUP(tabella!M1,tabella!C31:G32,2,FALSE)</f>
        <v>0</v>
      </c>
    </row>
    <row r="33" spans="3:7" ht="12.75">
      <c r="C33" s="2">
        <v>4000</v>
      </c>
      <c r="D33" s="2">
        <v>4000</v>
      </c>
      <c r="E33" s="2">
        <v>4000</v>
      </c>
      <c r="F33" s="2">
        <v>4000</v>
      </c>
      <c r="G33" s="2">
        <v>1000</v>
      </c>
    </row>
    <row r="34" spans="2:16" ht="12.75">
      <c r="B34" s="2">
        <v>1</v>
      </c>
      <c r="C34" s="32" t="s">
        <v>25</v>
      </c>
      <c r="D34" s="32" t="s">
        <v>63</v>
      </c>
      <c r="E34" s="32" t="s">
        <v>66</v>
      </c>
      <c r="F34" s="32" t="s">
        <v>26</v>
      </c>
      <c r="G34" s="32" t="s">
        <v>67</v>
      </c>
      <c r="H34" s="32">
        <v>8</v>
      </c>
      <c r="J34" s="34" t="s">
        <v>27</v>
      </c>
      <c r="M34" s="2" t="e">
        <f>VLOOKUP(H32,B34:G59,tabella!M1+1,TRUE)</f>
        <v>#N/A</v>
      </c>
      <c r="N34" s="2" t="e">
        <f>VLOOKUP(H32,B34:H59,7,TRUE)</f>
        <v>#N/A</v>
      </c>
      <c r="O34" s="2" t="e">
        <f>SEARCH("(",M34,1)</f>
        <v>#N/A</v>
      </c>
      <c r="P34" s="2" t="str">
        <f>IF(N25=TRUE,"*",O34)</f>
        <v>*</v>
      </c>
    </row>
    <row r="35" spans="2:14" ht="12.75">
      <c r="B35" s="2">
        <f>H34</f>
        <v>8</v>
      </c>
      <c r="C35" s="32" t="s">
        <v>25</v>
      </c>
      <c r="D35" s="32" t="s">
        <v>63</v>
      </c>
      <c r="E35" s="32" t="s">
        <v>66</v>
      </c>
      <c r="F35" s="32" t="s">
        <v>26</v>
      </c>
      <c r="G35" s="32" t="s">
        <v>67</v>
      </c>
      <c r="H35" s="32">
        <v>18</v>
      </c>
      <c r="J35" s="34" t="s">
        <v>28</v>
      </c>
      <c r="N35" s="2" t="e">
        <f>IF(P34="*",N34,N34/2)</f>
        <v>#N/A</v>
      </c>
    </row>
    <row r="36" spans="2:13" ht="12.75">
      <c r="B36" s="2">
        <f aca="true" t="shared" si="0" ref="B36:B59">H35</f>
        <v>18</v>
      </c>
      <c r="C36" s="32" t="s">
        <v>25</v>
      </c>
      <c r="D36" s="32" t="s">
        <v>63</v>
      </c>
      <c r="E36" s="32" t="s">
        <v>66</v>
      </c>
      <c r="F36" s="32" t="s">
        <v>26</v>
      </c>
      <c r="G36" s="32" t="s">
        <v>67</v>
      </c>
      <c r="H36" s="32">
        <v>28</v>
      </c>
      <c r="J36" s="34" t="s">
        <v>29</v>
      </c>
      <c r="M36" s="2" t="e">
        <f>VLOOKUP(M34,A62:B74,2,FALSE)</f>
        <v>#N/A</v>
      </c>
    </row>
    <row r="37" spans="2:10" ht="12.75">
      <c r="B37" s="2">
        <f t="shared" si="0"/>
        <v>28</v>
      </c>
      <c r="C37" s="32" t="s">
        <v>25</v>
      </c>
      <c r="D37" s="32" t="s">
        <v>63</v>
      </c>
      <c r="E37" s="32" t="s">
        <v>66</v>
      </c>
      <c r="F37" s="32" t="s">
        <v>26</v>
      </c>
      <c r="G37" s="32" t="s">
        <v>67</v>
      </c>
      <c r="H37" s="32">
        <v>40</v>
      </c>
      <c r="J37" s="34" t="s">
        <v>30</v>
      </c>
    </row>
    <row r="38" spans="2:10" ht="12.75">
      <c r="B38" s="2">
        <f t="shared" si="0"/>
        <v>40</v>
      </c>
      <c r="C38" s="32" t="s">
        <v>25</v>
      </c>
      <c r="D38" s="32" t="s">
        <v>63</v>
      </c>
      <c r="E38" s="32" t="s">
        <v>66</v>
      </c>
      <c r="F38" s="32" t="s">
        <v>26</v>
      </c>
      <c r="G38" s="32" t="s">
        <v>67</v>
      </c>
      <c r="H38" s="32">
        <v>55</v>
      </c>
      <c r="J38" s="34" t="s">
        <v>31</v>
      </c>
    </row>
    <row r="39" spans="2:13" ht="12.75">
      <c r="B39" s="2">
        <f t="shared" si="0"/>
        <v>55</v>
      </c>
      <c r="C39" s="32" t="s">
        <v>25</v>
      </c>
      <c r="D39" s="32" t="s">
        <v>63</v>
      </c>
      <c r="E39" s="32" t="s">
        <v>66</v>
      </c>
      <c r="F39" s="32" t="s">
        <v>26</v>
      </c>
      <c r="G39" s="32" t="s">
        <v>67</v>
      </c>
      <c r="H39" s="32">
        <v>75</v>
      </c>
      <c r="J39" s="34" t="s">
        <v>32</v>
      </c>
      <c r="M39" s="2" t="e">
        <f>M34&amp;" "&amp;N35</f>
        <v>#N/A</v>
      </c>
    </row>
    <row r="40" spans="2:10" ht="12.75">
      <c r="B40" s="2">
        <f t="shared" si="0"/>
        <v>75</v>
      </c>
      <c r="C40" s="32" t="s">
        <v>25</v>
      </c>
      <c r="D40" s="32" t="s">
        <v>63</v>
      </c>
      <c r="E40" s="32" t="s">
        <v>66</v>
      </c>
      <c r="F40" s="32" t="s">
        <v>26</v>
      </c>
      <c r="G40" s="32" t="s">
        <v>67</v>
      </c>
      <c r="H40" s="32">
        <v>100</v>
      </c>
      <c r="J40" s="34" t="s">
        <v>33</v>
      </c>
    </row>
    <row r="41" spans="2:13" ht="12.75">
      <c r="B41" s="2">
        <f t="shared" si="0"/>
        <v>100</v>
      </c>
      <c r="C41" s="32" t="s">
        <v>25</v>
      </c>
      <c r="D41" s="32" t="s">
        <v>63</v>
      </c>
      <c r="E41" s="32" t="s">
        <v>66</v>
      </c>
      <c r="F41" s="32" t="s">
        <v>26</v>
      </c>
      <c r="G41" s="32" t="s">
        <v>67</v>
      </c>
      <c r="H41" s="32">
        <v>120</v>
      </c>
      <c r="J41" s="34" t="s">
        <v>34</v>
      </c>
      <c r="M41" s="2" t="e">
        <f>MID(M39,1,P34-1)</f>
        <v>#N/A</v>
      </c>
    </row>
    <row r="42" spans="2:13" ht="12.75">
      <c r="B42" s="2">
        <f t="shared" si="0"/>
        <v>120</v>
      </c>
      <c r="C42" s="32" t="s">
        <v>25</v>
      </c>
      <c r="D42" s="32" t="s">
        <v>63</v>
      </c>
      <c r="E42" s="32" t="s">
        <v>66</v>
      </c>
      <c r="F42" s="32" t="s">
        <v>26</v>
      </c>
      <c r="G42" s="32" t="s">
        <v>67</v>
      </c>
      <c r="H42" s="32">
        <v>150</v>
      </c>
      <c r="J42" s="34" t="s">
        <v>35</v>
      </c>
      <c r="M42" s="2" t="e">
        <f>MID(M39,P34,4)</f>
        <v>#N/A</v>
      </c>
    </row>
    <row r="43" spans="2:13" ht="12.75">
      <c r="B43" s="2">
        <f t="shared" si="0"/>
        <v>150</v>
      </c>
      <c r="C43" s="32" t="s">
        <v>25</v>
      </c>
      <c r="D43" s="32" t="s">
        <v>63</v>
      </c>
      <c r="E43" s="32" t="s">
        <v>66</v>
      </c>
      <c r="F43" s="32" t="s">
        <v>26</v>
      </c>
      <c r="G43" s="32" t="s">
        <v>67</v>
      </c>
      <c r="H43" s="32">
        <v>200</v>
      </c>
      <c r="J43" s="34" t="s">
        <v>36</v>
      </c>
      <c r="M43" s="2" t="e">
        <f>IF(P34="*",M39,M41&amp;N35&amp;" "&amp;M42)</f>
        <v>#N/A</v>
      </c>
    </row>
    <row r="44" spans="2:10" ht="12.75">
      <c r="B44" s="2">
        <f t="shared" si="0"/>
        <v>200</v>
      </c>
      <c r="C44" s="32" t="s">
        <v>25</v>
      </c>
      <c r="D44" s="32" t="s">
        <v>63</v>
      </c>
      <c r="E44" s="32" t="s">
        <v>66</v>
      </c>
      <c r="F44" s="32" t="s">
        <v>26</v>
      </c>
      <c r="G44" s="32" t="s">
        <v>67</v>
      </c>
      <c r="H44" s="32">
        <v>250</v>
      </c>
      <c r="J44" s="34" t="s">
        <v>37</v>
      </c>
    </row>
    <row r="45" spans="2:10" ht="12.75">
      <c r="B45" s="2">
        <f t="shared" si="0"/>
        <v>250</v>
      </c>
      <c r="C45" s="32" t="s">
        <v>57</v>
      </c>
      <c r="D45" s="32" t="s">
        <v>64</v>
      </c>
      <c r="E45" s="32" t="s">
        <v>64</v>
      </c>
      <c r="F45" s="32" t="s">
        <v>38</v>
      </c>
      <c r="G45" s="32" t="s">
        <v>39</v>
      </c>
      <c r="H45" s="32">
        <v>300</v>
      </c>
      <c r="J45" s="34" t="s">
        <v>40</v>
      </c>
    </row>
    <row r="46" spans="2:10" ht="12.75">
      <c r="B46" s="2">
        <f t="shared" si="0"/>
        <v>300</v>
      </c>
      <c r="C46" s="32" t="s">
        <v>57</v>
      </c>
      <c r="D46" s="32" t="s">
        <v>64</v>
      </c>
      <c r="E46" s="32" t="s">
        <v>64</v>
      </c>
      <c r="F46" s="32" t="s">
        <v>38</v>
      </c>
      <c r="G46" s="32" t="s">
        <v>39</v>
      </c>
      <c r="H46" s="32">
        <v>400</v>
      </c>
      <c r="J46" s="34" t="s">
        <v>41</v>
      </c>
    </row>
    <row r="47" spans="2:10" ht="12.75">
      <c r="B47" s="2">
        <f t="shared" si="0"/>
        <v>400</v>
      </c>
      <c r="C47" s="32" t="s">
        <v>57</v>
      </c>
      <c r="D47" s="32" t="s">
        <v>64</v>
      </c>
      <c r="E47" s="32" t="s">
        <v>64</v>
      </c>
      <c r="F47" s="32" t="s">
        <v>38</v>
      </c>
      <c r="G47" s="32" t="s">
        <v>39</v>
      </c>
      <c r="H47" s="32">
        <v>500</v>
      </c>
      <c r="J47" s="34" t="s">
        <v>42</v>
      </c>
    </row>
    <row r="48" spans="2:10" ht="12.75">
      <c r="B48" s="2">
        <f t="shared" si="0"/>
        <v>500</v>
      </c>
      <c r="C48" s="32" t="s">
        <v>57</v>
      </c>
      <c r="D48" s="32" t="s">
        <v>64</v>
      </c>
      <c r="E48" s="32" t="s">
        <v>64</v>
      </c>
      <c r="F48" s="32" t="s">
        <v>38</v>
      </c>
      <c r="G48" s="32" t="s">
        <v>68</v>
      </c>
      <c r="H48" s="32">
        <v>600</v>
      </c>
      <c r="J48" s="34" t="s">
        <v>43</v>
      </c>
    </row>
    <row r="49" spans="2:10" ht="12.75">
      <c r="B49" s="2">
        <f t="shared" si="0"/>
        <v>600</v>
      </c>
      <c r="C49" s="32" t="s">
        <v>57</v>
      </c>
      <c r="D49" s="32" t="s">
        <v>64</v>
      </c>
      <c r="E49" s="32" t="s">
        <v>64</v>
      </c>
      <c r="F49" s="32" t="s">
        <v>38</v>
      </c>
      <c r="G49" s="32" t="s">
        <v>68</v>
      </c>
      <c r="H49" s="32">
        <v>800</v>
      </c>
      <c r="J49" s="34" t="s">
        <v>44</v>
      </c>
    </row>
    <row r="50" spans="2:10" ht="12.75">
      <c r="B50" s="2">
        <f t="shared" si="0"/>
        <v>800</v>
      </c>
      <c r="C50" s="32" t="s">
        <v>57</v>
      </c>
      <c r="D50" s="32" t="s">
        <v>64</v>
      </c>
      <c r="E50" s="32" t="s">
        <v>64</v>
      </c>
      <c r="F50" s="32" t="s">
        <v>38</v>
      </c>
      <c r="G50" s="32" t="s">
        <v>68</v>
      </c>
      <c r="H50" s="32">
        <v>1000</v>
      </c>
      <c r="J50" s="34" t="s">
        <v>45</v>
      </c>
    </row>
    <row r="51" spans="2:10" ht="12.75">
      <c r="B51" s="2">
        <f t="shared" si="0"/>
        <v>1000</v>
      </c>
      <c r="C51" s="32" t="s">
        <v>57</v>
      </c>
      <c r="D51" s="32" t="s">
        <v>64</v>
      </c>
      <c r="E51" s="32" t="s">
        <v>64</v>
      </c>
      <c r="F51" s="32" t="s">
        <v>38</v>
      </c>
      <c r="H51" s="32">
        <v>1200</v>
      </c>
      <c r="J51" s="34" t="s">
        <v>46</v>
      </c>
    </row>
    <row r="52" spans="2:10" ht="12.75">
      <c r="B52" s="2">
        <f t="shared" si="0"/>
        <v>1200</v>
      </c>
      <c r="C52" s="32" t="s">
        <v>57</v>
      </c>
      <c r="D52" s="32" t="s">
        <v>64</v>
      </c>
      <c r="E52" s="32" t="s">
        <v>64</v>
      </c>
      <c r="F52" s="32" t="s">
        <v>38</v>
      </c>
      <c r="H52" s="32">
        <v>1400</v>
      </c>
      <c r="J52" s="34" t="s">
        <v>47</v>
      </c>
    </row>
    <row r="53" spans="2:10" ht="12.75">
      <c r="B53" s="2">
        <f t="shared" si="0"/>
        <v>1400</v>
      </c>
      <c r="C53" s="32" t="s">
        <v>48</v>
      </c>
      <c r="D53" s="32" t="s">
        <v>65</v>
      </c>
      <c r="E53" s="32" t="s">
        <v>65</v>
      </c>
      <c r="F53" s="32" t="s">
        <v>49</v>
      </c>
      <c r="H53" s="32">
        <v>1600</v>
      </c>
      <c r="J53" s="34" t="s">
        <v>50</v>
      </c>
    </row>
    <row r="54" spans="2:10" ht="12.75">
      <c r="B54" s="2">
        <f t="shared" si="0"/>
        <v>1600</v>
      </c>
      <c r="C54" s="32" t="s">
        <v>48</v>
      </c>
      <c r="D54" s="32" t="s">
        <v>65</v>
      </c>
      <c r="E54" s="32" t="s">
        <v>65</v>
      </c>
      <c r="F54" s="32" t="s">
        <v>49</v>
      </c>
      <c r="H54" s="32">
        <v>1800</v>
      </c>
      <c r="J54" s="34" t="s">
        <v>51</v>
      </c>
    </row>
    <row r="55" spans="2:10" ht="12.75">
      <c r="B55" s="2">
        <f t="shared" si="0"/>
        <v>1800</v>
      </c>
      <c r="C55" s="32" t="s">
        <v>48</v>
      </c>
      <c r="D55" s="32" t="s">
        <v>65</v>
      </c>
      <c r="E55" s="32" t="s">
        <v>65</v>
      </c>
      <c r="F55" s="32" t="s">
        <v>49</v>
      </c>
      <c r="H55" s="32">
        <v>2000</v>
      </c>
      <c r="J55" s="34" t="s">
        <v>52</v>
      </c>
    </row>
    <row r="56" spans="2:10" ht="12.75">
      <c r="B56" s="2">
        <f t="shared" si="0"/>
        <v>2000</v>
      </c>
      <c r="C56" s="32" t="s">
        <v>48</v>
      </c>
      <c r="D56" s="32" t="s">
        <v>65</v>
      </c>
      <c r="E56" s="32" t="s">
        <v>65</v>
      </c>
      <c r="F56" s="32" t="s">
        <v>49</v>
      </c>
      <c r="H56" s="32">
        <v>2200</v>
      </c>
      <c r="J56" s="34" t="s">
        <v>53</v>
      </c>
    </row>
    <row r="57" spans="2:10" ht="12.75">
      <c r="B57" s="2">
        <f t="shared" si="0"/>
        <v>2200</v>
      </c>
      <c r="C57" s="32" t="s">
        <v>48</v>
      </c>
      <c r="D57" s="32" t="s">
        <v>65</v>
      </c>
      <c r="E57" s="32" t="s">
        <v>65</v>
      </c>
      <c r="F57" s="32" t="s">
        <v>49</v>
      </c>
      <c r="H57" s="32">
        <v>2500</v>
      </c>
      <c r="J57" s="34" t="s">
        <v>54</v>
      </c>
    </row>
    <row r="58" spans="2:10" ht="12.75">
      <c r="B58" s="2">
        <f t="shared" si="0"/>
        <v>2500</v>
      </c>
      <c r="C58" s="32" t="s">
        <v>48</v>
      </c>
      <c r="D58" s="32" t="s">
        <v>65</v>
      </c>
      <c r="E58" s="32" t="s">
        <v>65</v>
      </c>
      <c r="F58" s="32" t="s">
        <v>49</v>
      </c>
      <c r="H58" s="32">
        <v>3000</v>
      </c>
      <c r="J58" s="34" t="s">
        <v>55</v>
      </c>
    </row>
    <row r="59" spans="2:10" ht="12.75">
      <c r="B59" s="2">
        <f t="shared" si="0"/>
        <v>3000</v>
      </c>
      <c r="C59" s="32" t="s">
        <v>48</v>
      </c>
      <c r="D59" s="32" t="s">
        <v>65</v>
      </c>
      <c r="E59" s="32" t="s">
        <v>65</v>
      </c>
      <c r="F59" s="32" t="s">
        <v>49</v>
      </c>
      <c r="H59" s="32">
        <v>4000</v>
      </c>
      <c r="J59" s="34" t="s">
        <v>56</v>
      </c>
    </row>
    <row r="62" spans="1:2" ht="12.75">
      <c r="A62" s="35" t="s">
        <v>57</v>
      </c>
      <c r="B62" s="35" t="s">
        <v>72</v>
      </c>
    </row>
    <row r="63" spans="1:2" ht="12.75">
      <c r="A63" s="35" t="s">
        <v>38</v>
      </c>
      <c r="B63" s="35" t="s">
        <v>73</v>
      </c>
    </row>
    <row r="64" spans="1:2" ht="12.75">
      <c r="A64" s="35" t="s">
        <v>64</v>
      </c>
      <c r="B64" s="35" t="s">
        <v>74</v>
      </c>
    </row>
    <row r="65" spans="1:2" ht="12.75">
      <c r="A65" s="35" t="s">
        <v>25</v>
      </c>
      <c r="B65" s="35" t="s">
        <v>75</v>
      </c>
    </row>
    <row r="66" spans="1:2" ht="12.75">
      <c r="A66" s="35" t="s">
        <v>63</v>
      </c>
      <c r="B66" s="35" t="s">
        <v>76</v>
      </c>
    </row>
    <row r="67" spans="1:2" ht="12.75">
      <c r="A67" s="35" t="s">
        <v>66</v>
      </c>
      <c r="B67" s="35" t="s">
        <v>77</v>
      </c>
    </row>
    <row r="68" spans="1:2" ht="12.75">
      <c r="A68" s="35" t="s">
        <v>26</v>
      </c>
      <c r="B68" s="35" t="s">
        <v>78</v>
      </c>
    </row>
    <row r="69" spans="1:2" ht="12.75">
      <c r="A69" s="35" t="s">
        <v>67</v>
      </c>
      <c r="B69" s="35" t="s">
        <v>79</v>
      </c>
    </row>
    <row r="70" spans="1:2" ht="12.75">
      <c r="A70" s="35" t="s">
        <v>39</v>
      </c>
      <c r="B70" s="35" t="s">
        <v>70</v>
      </c>
    </row>
    <row r="71" spans="1:2" ht="12.75">
      <c r="A71" s="35" t="s">
        <v>68</v>
      </c>
      <c r="B71" s="35" t="s">
        <v>80</v>
      </c>
    </row>
    <row r="72" spans="1:2" ht="12.75">
      <c r="A72" s="35" t="s">
        <v>48</v>
      </c>
      <c r="B72" s="35" t="s">
        <v>81</v>
      </c>
    </row>
    <row r="73" spans="1:2" ht="12.75">
      <c r="A73" s="35" t="s">
        <v>49</v>
      </c>
      <c r="B73" s="35" t="s">
        <v>82</v>
      </c>
    </row>
    <row r="74" spans="1:2" ht="12.75">
      <c r="A74" s="35" t="s">
        <v>65</v>
      </c>
      <c r="B74" s="35" t="s">
        <v>83</v>
      </c>
    </row>
    <row r="77" ht="12.75">
      <c r="A77" s="46" t="s">
        <v>69</v>
      </c>
    </row>
  </sheetData>
  <sheetProtection password="C40A" sheet="1" object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Loris Manni</dc:creator>
  <cp:keywords/>
  <dc:description/>
  <cp:lastModifiedBy>stefano</cp:lastModifiedBy>
  <cp:lastPrinted>2007-08-06T11:38:43Z</cp:lastPrinted>
  <dcterms:created xsi:type="dcterms:W3CDTF">2007-08-05T20:00:52Z</dcterms:created>
  <dcterms:modified xsi:type="dcterms:W3CDTF">2012-04-28T21:24:56Z</dcterms:modified>
  <cp:category/>
  <cp:version/>
  <cp:contentType/>
  <cp:contentStatus/>
</cp:coreProperties>
</file>